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ad Lines" sheetId="1" r:id="rId1"/>
    <sheet name="PI Load Lines" sheetId="2" r:id="rId2"/>
    <sheet name="Dissipation" sheetId="3" r:id="rId3"/>
  </sheets>
  <definedNames>
    <definedName name="_xlfn_CONCAT">#N/A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<sst xmlns="http://schemas.openxmlformats.org/spreadsheetml/2006/main" count="55" uniqueCount="35">
  <si>
    <t>Calculate Tube Load Lines</t>
  </si>
  <si>
    <t>By RobRobinette.com</t>
  </si>
  <si>
    <t>Input Numbers In Blue</t>
  </si>
  <si>
    <t>Following</t>
  </si>
  <si>
    <t>Supply Voltage</t>
  </si>
  <si>
    <t>Plate Load Resistor</t>
  </si>
  <si>
    <t>Cathode Resistor</t>
  </si>
  <si>
    <t>Impedance</t>
  </si>
  <si>
    <t>ma Plate Current</t>
  </si>
  <si>
    <t>ma @ -.25 Grid Voltage</t>
  </si>
  <si>
    <t>ma @ -.5 Grid Voltage</t>
  </si>
  <si>
    <t>ma @ -1 Grid Voltage</t>
  </si>
  <si>
    <t>ma @ -1.25 Grid Voltage</t>
  </si>
  <si>
    <t>ma @ -1.5 Grid Voltage</t>
  </si>
  <si>
    <t>ma @ -2 Grid Voltage</t>
  </si>
  <si>
    <t>ma @ -2.5 Grid Voltage</t>
  </si>
  <si>
    <t>ma @ -3 Grid Voltage</t>
  </si>
  <si>
    <t>ma @ -3.5 Grid Voltage</t>
  </si>
  <si>
    <t>ma @ -4 Grid Voltage</t>
  </si>
  <si>
    <t>ma @ -4.5 Grid Voltage</t>
  </si>
  <si>
    <t>ohms AC Impedance</t>
  </si>
  <si>
    <t>ma AC Plate Current</t>
  </si>
  <si>
    <t>ma Load Line</t>
  </si>
  <si>
    <t>ma AC Load Line</t>
  </si>
  <si>
    <t>Calculate Cathodyne Phase Inverter Load Lines</t>
  </si>
  <si>
    <t>By Rob Robinette</t>
  </si>
  <si>
    <t>Tail Load Resistor</t>
  </si>
  <si>
    <t xml:space="preserve"> &lt;Grid Leak Resistor</t>
  </si>
  <si>
    <t>Load Line</t>
  </si>
  <si>
    <t>AC Load Line</t>
  </si>
  <si>
    <t>Max Dissipation</t>
  </si>
  <si>
    <t>Plate Voltage</t>
  </si>
  <si>
    <t>Max Dissipation W</t>
  </si>
  <si>
    <t>Plate Current</t>
  </si>
  <si>
    <t>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</si>
</sst>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General"/>
  </numFmts>
  <fonts count="13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right"/>
    </xf>
    <xf numFmtId="164" fontId="0" fillId="0" borderId="0" xfId="0" applyAlignment="1">
      <alignment horizontal="right"/>
    </xf>
    <xf numFmtId="165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5" fontId="0" fillId="0" borderId="0" xfId="0" applyNumberFormat="1" applyAlignment="1">
      <alignment/>
    </xf>
    <xf numFmtId="164" fontId="11" fillId="0" borderId="0" xfId="0" applyFont="1" applyAlignment="1">
      <alignment horizontal="right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533400</xdr:colOff>
      <xdr:row>9</xdr:row>
      <xdr:rowOff>104775</xdr:rowOff>
    </xdr:from>
    <xdr:to>
      <xdr:col>4</xdr:col>
      <xdr:colOff>695325</xdr:colOff>
      <xdr:row>19</xdr:row>
      <xdr:rowOff>47625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638425" y="1628775"/>
          <a:ext cx="19431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Sample values are from the 5E3 Deluxe first gain stage (V1A) with 250V B+3, 100k plate load resistor, 1.5k cathode resistor and the following impedance made up of a 1M volume pot set at max volume.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809625</xdr:colOff>
      <xdr:row>9</xdr:row>
      <xdr:rowOff>28575</xdr:rowOff>
    </xdr:from>
    <xdr:to>
      <xdr:col>5</xdr:col>
      <xdr:colOff>304800</xdr:colOff>
      <xdr:row>18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914650" y="1552575"/>
          <a:ext cx="23812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Sample values are from the 5E3 Deluxe cathodyne phase inverter with 250V B+3, plate and tail load resistors of 56k, 1.5k cathode resistor and 220k power tube grid leak resistors.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2" width="16.8515625" style="0" customWidth="1"/>
    <col min="3" max="3" width="15.140625" style="0" customWidth="1"/>
    <col min="4" max="16384" width="11.57421875" style="0" customWidth="1"/>
  </cols>
  <sheetData>
    <row r="1" ht="18">
      <c r="A1" s="1" t="s">
        <v>0</v>
      </c>
    </row>
    <row r="2" ht="12.75">
      <c r="A2" s="2" t="s">
        <v>1</v>
      </c>
    </row>
    <row r="3" ht="12.75">
      <c r="A3" s="3" t="s">
        <v>2</v>
      </c>
    </row>
    <row r="4" spans="1:4" ht="12.75">
      <c r="A4" s="4"/>
      <c r="B4" s="5"/>
      <c r="C4" s="5"/>
      <c r="D4" s="5" t="s">
        <v>3</v>
      </c>
    </row>
    <row r="5" spans="1:4" ht="12.75">
      <c r="A5" s="5" t="s">
        <v>4</v>
      </c>
      <c r="B5" s="5" t="s">
        <v>5</v>
      </c>
      <c r="C5" s="5" t="s">
        <v>6</v>
      </c>
      <c r="D5" s="5" t="s">
        <v>7</v>
      </c>
    </row>
    <row r="6" spans="1:4" ht="12.75">
      <c r="A6" s="3">
        <v>250</v>
      </c>
      <c r="B6" s="6">
        <v>100000</v>
      </c>
      <c r="C6" s="6">
        <v>1500</v>
      </c>
      <c r="D6" s="6">
        <v>1000000</v>
      </c>
    </row>
    <row r="8" spans="1:2" ht="12.75">
      <c r="A8" s="7">
        <f>A6/(B6+C6)*1000</f>
        <v>2.4630541871921183</v>
      </c>
      <c r="B8" t="s">
        <v>8</v>
      </c>
    </row>
    <row r="10" spans="1:2" ht="12.75">
      <c r="A10" s="7">
        <f>0.25/C$6*1000</f>
        <v>0.16666666666666666</v>
      </c>
      <c r="B10" t="s">
        <v>9</v>
      </c>
    </row>
    <row r="11" spans="1:2" ht="12.75">
      <c r="A11" s="7">
        <f>0.5/C$6*1000</f>
        <v>0.3333333333333333</v>
      </c>
      <c r="B11" t="s">
        <v>10</v>
      </c>
    </row>
    <row r="12" spans="1:2" ht="12.75">
      <c r="A12" s="8">
        <f>1/C$6*1000</f>
        <v>0.6666666666666666</v>
      </c>
      <c r="B12" s="9" t="s">
        <v>11</v>
      </c>
    </row>
    <row r="13" spans="1:2" ht="12.75">
      <c r="A13" s="7">
        <f>1.25/C$6*1000</f>
        <v>0.8333333333333334</v>
      </c>
      <c r="B13" t="s">
        <v>12</v>
      </c>
    </row>
    <row r="14" spans="1:2" ht="12.75">
      <c r="A14" s="7">
        <f>1.5/C$6*1000</f>
        <v>1</v>
      </c>
      <c r="B14" t="s">
        <v>13</v>
      </c>
    </row>
    <row r="15" spans="1:2" ht="12.75">
      <c r="A15" s="8">
        <f>2/C$6*1000</f>
        <v>1.3333333333333333</v>
      </c>
      <c r="B15" s="9" t="s">
        <v>14</v>
      </c>
    </row>
    <row r="16" spans="1:2" ht="12.75">
      <c r="A16" s="7">
        <f>2.5/C$6*1000</f>
        <v>1.6666666666666667</v>
      </c>
      <c r="B16" t="s">
        <v>15</v>
      </c>
    </row>
    <row r="17" spans="1:2" ht="12.75">
      <c r="A17" s="7">
        <f>3/C$6*1000</f>
        <v>2</v>
      </c>
      <c r="B17" t="s">
        <v>16</v>
      </c>
    </row>
    <row r="18" spans="1:2" ht="12.75">
      <c r="A18" s="7">
        <f>3.5/C$6*1000</f>
        <v>2.3333333333333335</v>
      </c>
      <c r="B18" t="s">
        <v>17</v>
      </c>
    </row>
    <row r="19" spans="1:2" ht="12.75">
      <c r="A19" s="7">
        <f>4/C$6*1000</f>
        <v>2.6666666666666665</v>
      </c>
      <c r="B19" t="s">
        <v>18</v>
      </c>
    </row>
    <row r="20" spans="1:2" ht="12.75">
      <c r="A20" s="7">
        <f>4.5/C$6*1000</f>
        <v>3</v>
      </c>
      <c r="B20" t="s">
        <v>19</v>
      </c>
    </row>
    <row r="22" spans="1:2" ht="12.75">
      <c r="A22" s="10">
        <f>1/(1/(B6+C6)+1/D6)</f>
        <v>92147.07217430776</v>
      </c>
      <c r="B22" t="s">
        <v>20</v>
      </c>
    </row>
    <row r="23" spans="1:2" ht="12.75">
      <c r="A23" s="7">
        <f>A6/A22*1000</f>
        <v>2.7130541871921183</v>
      </c>
      <c r="B23" t="s">
        <v>21</v>
      </c>
    </row>
    <row r="25" spans="1:3" ht="12.75">
      <c r="A25" s="11">
        <f>_xlfn.CONCAT(A6,"V")</f>
        <v>0</v>
      </c>
      <c r="B25" s="8">
        <f>A8</f>
        <v>2.4630541871921183</v>
      </c>
      <c r="C25" s="9" t="s">
        <v>22</v>
      </c>
    </row>
    <row r="26" spans="1:3" ht="12.75">
      <c r="A26" s="11">
        <f>_xlfn.CONCAT(A6,"V")</f>
        <v>0</v>
      </c>
      <c r="B26" s="8">
        <f>A23</f>
        <v>2.7130541871921183</v>
      </c>
      <c r="C26" s="9" t="s">
        <v>23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2" width="16.8515625" style="0" customWidth="1"/>
    <col min="3" max="3" width="15.140625" style="0" customWidth="1"/>
    <col min="4" max="4" width="16.57421875" style="0" customWidth="1"/>
    <col min="5" max="16384" width="11.57421875" style="0" customWidth="1"/>
  </cols>
  <sheetData>
    <row r="1" ht="18">
      <c r="A1" s="1" t="s">
        <v>24</v>
      </c>
    </row>
    <row r="2" ht="12.75">
      <c r="A2" s="2" t="s">
        <v>25</v>
      </c>
    </row>
    <row r="3" ht="12.75">
      <c r="A3" s="3" t="s">
        <v>2</v>
      </c>
    </row>
    <row r="4" spans="1:5" ht="12.75">
      <c r="A4" s="4"/>
      <c r="B4" s="5"/>
      <c r="C4" s="5"/>
      <c r="D4" s="5"/>
      <c r="E4" s="5" t="s">
        <v>3</v>
      </c>
    </row>
    <row r="5" spans="1:5" ht="12.75">
      <c r="A5" s="5" t="s">
        <v>4</v>
      </c>
      <c r="B5" s="5" t="s">
        <v>5</v>
      </c>
      <c r="C5" s="5" t="s">
        <v>6</v>
      </c>
      <c r="D5" s="11" t="s">
        <v>26</v>
      </c>
      <c r="E5" s="5" t="s">
        <v>7</v>
      </c>
    </row>
    <row r="6" spans="1:6" ht="12.75">
      <c r="A6" s="3">
        <v>250</v>
      </c>
      <c r="B6" s="6">
        <v>56000</v>
      </c>
      <c r="C6" s="6">
        <v>1500</v>
      </c>
      <c r="D6" s="6">
        <v>56000</v>
      </c>
      <c r="E6" s="6">
        <v>220000</v>
      </c>
      <c r="F6" t="s">
        <v>27</v>
      </c>
    </row>
    <row r="8" spans="1:2" ht="12.75">
      <c r="A8" s="7">
        <f>A6/(B6+C6+D6)*1000</f>
        <v>2.2026431718061676</v>
      </c>
      <c r="B8" t="s">
        <v>8</v>
      </c>
    </row>
    <row r="10" spans="1:2" ht="12.75">
      <c r="A10" s="7">
        <f>0.25/C$6*1000</f>
        <v>0.16666666666666666</v>
      </c>
      <c r="B10" t="s">
        <v>9</v>
      </c>
    </row>
    <row r="11" spans="1:2" ht="12.75">
      <c r="A11" s="7">
        <f>0.5/C$6*1000</f>
        <v>0.3333333333333333</v>
      </c>
      <c r="B11" t="s">
        <v>10</v>
      </c>
    </row>
    <row r="12" spans="1:2" ht="12.75">
      <c r="A12" s="8">
        <f>1/C$6*1000</f>
        <v>0.6666666666666666</v>
      </c>
      <c r="B12" s="9" t="s">
        <v>11</v>
      </c>
    </row>
    <row r="13" spans="1:2" ht="12.75">
      <c r="A13" s="7">
        <f>1.25/C$6*1000</f>
        <v>0.8333333333333334</v>
      </c>
      <c r="B13" t="s">
        <v>12</v>
      </c>
    </row>
    <row r="14" spans="1:2" ht="12.75">
      <c r="A14" s="7">
        <f>1.5/C$6*1000</f>
        <v>1</v>
      </c>
      <c r="B14" t="s">
        <v>13</v>
      </c>
    </row>
    <row r="15" spans="1:2" ht="12.75">
      <c r="A15" s="8">
        <f>2/C$6*1000</f>
        <v>1.3333333333333333</v>
      </c>
      <c r="B15" s="9" t="s">
        <v>14</v>
      </c>
    </row>
    <row r="16" spans="1:2" ht="12.75">
      <c r="A16" s="7">
        <f>2.5/C$6*1000</f>
        <v>1.6666666666666667</v>
      </c>
      <c r="B16" t="s">
        <v>15</v>
      </c>
    </row>
    <row r="17" spans="1:2" ht="12.75">
      <c r="A17" s="7">
        <f>3/C$6*1000</f>
        <v>2</v>
      </c>
      <c r="B17" t="s">
        <v>16</v>
      </c>
    </row>
    <row r="18" spans="1:2" ht="12.75">
      <c r="A18" s="7">
        <f>3.5/C$6*1000</f>
        <v>2.3333333333333335</v>
      </c>
      <c r="B18" t="s">
        <v>17</v>
      </c>
    </row>
    <row r="19" spans="1:2" ht="12.75">
      <c r="A19" s="7">
        <f>4/C$6*1000</f>
        <v>2.6666666666666665</v>
      </c>
      <c r="B19" t="s">
        <v>18</v>
      </c>
    </row>
    <row r="20" spans="1:2" ht="14.25">
      <c r="A20" s="7">
        <f>4.5/C$6*1000</f>
        <v>3</v>
      </c>
      <c r="B20" t="s">
        <v>19</v>
      </c>
    </row>
    <row r="22" spans="1:2" ht="14.25">
      <c r="A22" s="10">
        <f>(1/(1/(B6+C6)+1/E6))+(1/(1/D6+1/E6))</f>
        <v>90223.26674500588</v>
      </c>
      <c r="B22" t="s">
        <v>20</v>
      </c>
    </row>
    <row r="23" spans="1:2" ht="14.25">
      <c r="A23" s="7">
        <f>A6/A22*1000</f>
        <v>2.770903881219067</v>
      </c>
      <c r="B23" t="s">
        <v>21</v>
      </c>
    </row>
    <row r="25" spans="1:4" ht="14.25">
      <c r="A25" s="11">
        <f>_xlfn.CONCAT(A6,"V")</f>
        <v>0</v>
      </c>
      <c r="B25" s="8">
        <f>A8</f>
        <v>2.2026431718061676</v>
      </c>
      <c r="C25" s="9" t="s">
        <v>28</v>
      </c>
      <c r="D25" s="9"/>
    </row>
    <row r="26" spans="1:4" ht="14.25">
      <c r="A26" s="11">
        <f>_xlfn.CONCAT(A6,"V")</f>
        <v>0</v>
      </c>
      <c r="B26" s="8">
        <f>A23</f>
        <v>2.770903881219067</v>
      </c>
      <c r="C26" s="9" t="s">
        <v>29</v>
      </c>
      <c r="D26" s="9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B2" sqref="B2"/>
    </sheetView>
  </sheetViews>
  <sheetFormatPr defaultColWidth="9.140625" defaultRowHeight="12.75"/>
  <cols>
    <col min="1" max="3" width="11.57421875" style="0" customWidth="1"/>
    <col min="4" max="4" width="16.7109375" style="0" customWidth="1"/>
    <col min="5" max="16384" width="11.57421875" style="0" customWidth="1"/>
  </cols>
  <sheetData>
    <row r="2" spans="2:3" ht="12.75">
      <c r="B2" s="3">
        <v>1</v>
      </c>
      <c r="C2" s="9" t="s">
        <v>30</v>
      </c>
    </row>
    <row r="5" spans="3:5" ht="12.75">
      <c r="C5" s="5" t="s">
        <v>31</v>
      </c>
      <c r="D5" s="5" t="s">
        <v>32</v>
      </c>
      <c r="E5" s="5" t="s">
        <v>33</v>
      </c>
    </row>
    <row r="6" spans="3:6" ht="12.75">
      <c r="C6">
        <v>90</v>
      </c>
      <c r="D6" s="12">
        <f aca="true" t="shared" si="0" ref="D6:D31">B$2</f>
        <v>1</v>
      </c>
      <c r="E6" s="7">
        <f aca="true" t="shared" si="1" ref="E6:E31">D6/C6*1000</f>
        <v>11.11111111111111</v>
      </c>
      <c r="F6" t="s">
        <v>34</v>
      </c>
    </row>
    <row r="7" spans="3:5" ht="12.75">
      <c r="C7">
        <v>100</v>
      </c>
      <c r="D7" s="12">
        <f t="shared" si="0"/>
        <v>1</v>
      </c>
      <c r="E7" s="7">
        <f t="shared" si="1"/>
        <v>10</v>
      </c>
    </row>
    <row r="8" spans="3:5" ht="12.75">
      <c r="C8">
        <v>110</v>
      </c>
      <c r="D8" s="12">
        <f t="shared" si="0"/>
        <v>1</v>
      </c>
      <c r="E8" s="7">
        <f t="shared" si="1"/>
        <v>9.09090909090909</v>
      </c>
    </row>
    <row r="9" spans="3:5" ht="12.75">
      <c r="C9">
        <v>120</v>
      </c>
      <c r="D9" s="12">
        <f t="shared" si="0"/>
        <v>1</v>
      </c>
      <c r="E9" s="7">
        <f t="shared" si="1"/>
        <v>8.333333333333334</v>
      </c>
    </row>
    <row r="10" spans="3:5" ht="12.75">
      <c r="C10">
        <v>130</v>
      </c>
      <c r="D10" s="12">
        <f t="shared" si="0"/>
        <v>1</v>
      </c>
      <c r="E10" s="7">
        <f t="shared" si="1"/>
        <v>7.6923076923076925</v>
      </c>
    </row>
    <row r="11" spans="3:5" ht="12.75">
      <c r="C11">
        <v>140</v>
      </c>
      <c r="D11" s="12">
        <f t="shared" si="0"/>
        <v>1</v>
      </c>
      <c r="E11" s="7">
        <f t="shared" si="1"/>
        <v>7.142857142857142</v>
      </c>
    </row>
    <row r="12" spans="3:5" ht="12.75">
      <c r="C12">
        <v>150</v>
      </c>
      <c r="D12" s="12">
        <f t="shared" si="0"/>
        <v>1</v>
      </c>
      <c r="E12" s="7">
        <f t="shared" si="1"/>
        <v>6.666666666666667</v>
      </c>
    </row>
    <row r="13" spans="3:5" ht="12.75">
      <c r="C13">
        <v>160</v>
      </c>
      <c r="D13" s="12">
        <f t="shared" si="0"/>
        <v>1</v>
      </c>
      <c r="E13" s="7">
        <f t="shared" si="1"/>
        <v>6.25</v>
      </c>
    </row>
    <row r="14" spans="3:5" ht="12.75">
      <c r="C14">
        <v>170</v>
      </c>
      <c r="D14" s="12">
        <f t="shared" si="0"/>
        <v>1</v>
      </c>
      <c r="E14" s="7">
        <f t="shared" si="1"/>
        <v>5.88235294117647</v>
      </c>
    </row>
    <row r="15" spans="3:5" ht="12.75">
      <c r="C15">
        <v>180</v>
      </c>
      <c r="D15" s="12">
        <f t="shared" si="0"/>
        <v>1</v>
      </c>
      <c r="E15" s="7">
        <f t="shared" si="1"/>
        <v>5.555555555555555</v>
      </c>
    </row>
    <row r="16" spans="3:5" ht="12.75">
      <c r="C16">
        <v>190</v>
      </c>
      <c r="D16" s="12">
        <f t="shared" si="0"/>
        <v>1</v>
      </c>
      <c r="E16" s="7">
        <f t="shared" si="1"/>
        <v>5.263157894736842</v>
      </c>
    </row>
    <row r="17" spans="3:5" ht="12.75">
      <c r="C17">
        <v>200</v>
      </c>
      <c r="D17" s="12">
        <f t="shared" si="0"/>
        <v>1</v>
      </c>
      <c r="E17" s="7">
        <f t="shared" si="1"/>
        <v>5</v>
      </c>
    </row>
    <row r="18" spans="3:5" ht="12.75">
      <c r="C18">
        <v>210</v>
      </c>
      <c r="D18" s="12">
        <f t="shared" si="0"/>
        <v>1</v>
      </c>
      <c r="E18" s="7">
        <f t="shared" si="1"/>
        <v>4.761904761904763</v>
      </c>
    </row>
    <row r="19" spans="3:5" ht="12.75">
      <c r="C19">
        <v>220</v>
      </c>
      <c r="D19" s="12">
        <f t="shared" si="0"/>
        <v>1</v>
      </c>
      <c r="E19" s="7">
        <f t="shared" si="1"/>
        <v>4.545454545454545</v>
      </c>
    </row>
    <row r="20" spans="3:5" ht="12.75">
      <c r="C20">
        <v>230</v>
      </c>
      <c r="D20" s="12">
        <f t="shared" si="0"/>
        <v>1</v>
      </c>
      <c r="E20" s="7">
        <f t="shared" si="1"/>
        <v>4.3478260869565215</v>
      </c>
    </row>
    <row r="21" spans="3:5" ht="12.75">
      <c r="C21">
        <v>240</v>
      </c>
      <c r="D21" s="12">
        <f t="shared" si="0"/>
        <v>1</v>
      </c>
      <c r="E21" s="7">
        <f t="shared" si="1"/>
        <v>4.166666666666667</v>
      </c>
    </row>
    <row r="22" spans="3:5" ht="12.75">
      <c r="C22">
        <v>250</v>
      </c>
      <c r="D22" s="12">
        <f t="shared" si="0"/>
        <v>1</v>
      </c>
      <c r="E22" s="7">
        <f t="shared" si="1"/>
        <v>4</v>
      </c>
    </row>
    <row r="23" spans="3:5" ht="12.75">
      <c r="C23">
        <v>260</v>
      </c>
      <c r="D23" s="12">
        <f t="shared" si="0"/>
        <v>1</v>
      </c>
      <c r="E23" s="7">
        <f t="shared" si="1"/>
        <v>3.8461538461538463</v>
      </c>
    </row>
    <row r="24" spans="3:5" ht="12.75">
      <c r="C24">
        <v>270</v>
      </c>
      <c r="D24" s="12">
        <f t="shared" si="0"/>
        <v>1</v>
      </c>
      <c r="E24" s="7">
        <f t="shared" si="1"/>
        <v>3.7037037037037037</v>
      </c>
    </row>
    <row r="25" spans="3:5" ht="12.75">
      <c r="C25">
        <v>280</v>
      </c>
      <c r="D25" s="12">
        <f t="shared" si="0"/>
        <v>1</v>
      </c>
      <c r="E25" s="7">
        <f t="shared" si="1"/>
        <v>3.571428571428571</v>
      </c>
    </row>
    <row r="26" spans="3:5" ht="12.75">
      <c r="C26">
        <v>290</v>
      </c>
      <c r="D26" s="12">
        <f t="shared" si="0"/>
        <v>1</v>
      </c>
      <c r="E26" s="7">
        <f t="shared" si="1"/>
        <v>3.4482758620689653</v>
      </c>
    </row>
    <row r="27" spans="3:5" ht="12.75">
      <c r="C27">
        <v>300</v>
      </c>
      <c r="D27" s="12">
        <f t="shared" si="0"/>
        <v>1</v>
      </c>
      <c r="E27" s="7">
        <f t="shared" si="1"/>
        <v>3.3333333333333335</v>
      </c>
    </row>
    <row r="28" spans="3:5" ht="12.75">
      <c r="C28">
        <v>310</v>
      </c>
      <c r="D28" s="12">
        <f t="shared" si="0"/>
        <v>1</v>
      </c>
      <c r="E28" s="7">
        <f t="shared" si="1"/>
        <v>3.225806451612903</v>
      </c>
    </row>
    <row r="29" spans="3:5" ht="12.75">
      <c r="C29">
        <v>320</v>
      </c>
      <c r="D29" s="12">
        <f t="shared" si="0"/>
        <v>1</v>
      </c>
      <c r="E29" s="7">
        <f t="shared" si="1"/>
        <v>3.125</v>
      </c>
    </row>
    <row r="30" spans="3:5" ht="12.75">
      <c r="C30">
        <v>330</v>
      </c>
      <c r="D30" s="12">
        <f t="shared" si="0"/>
        <v>1</v>
      </c>
      <c r="E30" s="7">
        <f t="shared" si="1"/>
        <v>3.0303030303030303</v>
      </c>
    </row>
    <row r="31" spans="3:5" ht="12.75">
      <c r="C31">
        <v>340</v>
      </c>
      <c r="D31" s="12">
        <f t="shared" si="0"/>
        <v>1</v>
      </c>
      <c r="E31" s="7">
        <f t="shared" si="1"/>
        <v>2.941176470588235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Robinette</cp:lastModifiedBy>
  <dcterms:created xsi:type="dcterms:W3CDTF">2017-08-13T12:00:06Z</dcterms:created>
  <dcterms:modified xsi:type="dcterms:W3CDTF">2020-07-16T11:11:13Z</dcterms:modified>
  <cp:category/>
  <cp:version/>
  <cp:contentType/>
  <cp:contentStatus/>
  <cp:revision>13</cp:revision>
</cp:coreProperties>
</file>