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Sheet1" sheetId="1" r:id="rId1"/>
  </sheets>
  <definedNames>
    <definedName name="bl">'Sheet1'!$B$10</definedName>
    <definedName name="bm">'Sheet1'!$B$21</definedName>
    <definedName name="bt">'Sheet1'!$B$11</definedName>
    <definedName name="bw">'Sheet1'!$B$5</definedName>
    <definedName name="g">'Sheet1'!$B$27</definedName>
    <definedName name="gev">'Sheet1'!$B$20</definedName>
    <definedName name="gm">'Sheet1'!$B$22</definedName>
    <definedName name="gw">'Sheet1'!$B$7</definedName>
    <definedName name="jm">'Sheet1'!$B$23</definedName>
    <definedName name="mbe">'Sheet1'!$B$9</definedName>
    <definedName name="mv">'Sheet1'!$B$8</definedName>
    <definedName name="pw">'Sheet1'!$B$6</definedName>
    <definedName name="re">'Sheet1'!$B$13</definedName>
    <definedName name="ri">'Sheet1'!$B$25</definedName>
    <definedName name="rm">'Sheet1'!$B$24</definedName>
    <definedName name="rv">'Sheet1'!$B$26</definedName>
  </definedNames>
  <calcPr fullCalcOnLoad="1"/>
</workbook>
</file>

<file path=xl/sharedStrings.xml><?xml version="1.0" encoding="utf-8"?>
<sst xmlns="http://schemas.openxmlformats.org/spreadsheetml/2006/main" count="68" uniqueCount="56">
  <si>
    <t>Calculate Gun Recoil</t>
  </si>
  <si>
    <t>By Major Rob Robinette   v4.6</t>
  </si>
  <si>
    <t>Input Values in Blue</t>
  </si>
  <si>
    <t>Bullet Weight</t>
  </si>
  <si>
    <t>grains</t>
  </si>
  <si>
    <t>For shotguns add the wad weight</t>
  </si>
  <si>
    <t>Powder Weight</t>
  </si>
  <si>
    <t>Gun Weight</t>
  </si>
  <si>
    <t>lbs</t>
  </si>
  <si>
    <t>Muzzle Velocity</t>
  </si>
  <si>
    <t>fps</t>
  </si>
  <si>
    <t>Muzzle Brake Efficiency</t>
  </si>
  <si>
    <r>
      <rPr>
        <b/>
        <sz val="8"/>
        <rFont val="Arial"/>
        <family val="2"/>
      </rPr>
      <t>Use 0 for no muzzle brake,</t>
    </r>
    <r>
      <rPr>
        <sz val="8"/>
        <rFont val="Arial"/>
        <family val="2"/>
      </rPr>
      <t xml:space="preserve"> 100% would eliminate all jet effect recoil</t>
    </r>
  </si>
  <si>
    <t>Barrel Length</t>
  </si>
  <si>
    <t>inches</t>
  </si>
  <si>
    <t>Only needed for Gun &amp; Optic g Force</t>
  </si>
  <si>
    <t>Optional: Barrel Twist Rate</t>
  </si>
  <si>
    <t>Only needed for Bullet Spin Rate</t>
  </si>
  <si>
    <t>Gun Recoil Energy</t>
  </si>
  <si>
    <t xml:space="preserve">ft-lbs </t>
  </si>
  <si>
    <t>Gun Velocity^2 * Gun Weight / 2g   [Note: g = 32.17405]</t>
  </si>
  <si>
    <t>Recoil Energy Due to Bullet</t>
  </si>
  <si>
    <t>Of total recoil caused by Bullet Acceleration</t>
  </si>
  <si>
    <t>Recoil Energy Due to Gas</t>
  </si>
  <si>
    <t>Of total recoil caused by Gas Acceleration in the barrel</t>
  </si>
  <si>
    <t>Recoil Energy Due to Jet Effect</t>
  </si>
  <si>
    <t>Of total recoil caused by Jet Effect</t>
  </si>
  <si>
    <t>Gun &amp; Optic g Force</t>
  </si>
  <si>
    <t>g</t>
  </si>
  <si>
    <t>GunRecoilVelocity / BarrelTime / g</t>
  </si>
  <si>
    <t>Bullet Muzzle Energy</t>
  </si>
  <si>
    <t>Bullet Weight/7000 * Muzzle Velocity^2 / (2*g)   [Note: g = 32.17405]</t>
  </si>
  <si>
    <t>Bullet Spin Rate</t>
  </si>
  <si>
    <t>rpm</t>
  </si>
  <si>
    <t>Muzzle Velocity * 720 / Barrel Twist Rate</t>
  </si>
  <si>
    <t>rps</t>
  </si>
  <si>
    <t>Gas Exit Velocity</t>
  </si>
  <si>
    <t>Muzzle Velocity * 1.7</t>
  </si>
  <si>
    <t>Bullet Momentum</t>
  </si>
  <si>
    <t>lbs*fps</t>
  </si>
  <si>
    <t>Bullet Weight/7000 * Muzzle Velocity   [Note: There are 7000 grains in a pound]</t>
  </si>
  <si>
    <t>Gas Momentum</t>
  </si>
  <si>
    <t>Powder Weightt/7000 * Muzzle Velocity / 2</t>
  </si>
  <si>
    <t>Jet Effect Momentum</t>
  </si>
  <si>
    <t>PowderWt/7000 * Gas Exit Velocity * (1 – Muzzle Brake Efficiency)^(1/e^.5)</t>
  </si>
  <si>
    <t>Gun Recoil Momentum</t>
  </si>
  <si>
    <t>Bullet + Gas + Jet Effect Momentum, also equal to Gun Weight * Gun Velocity</t>
  </si>
  <si>
    <t>Gun Recoil Impulse</t>
  </si>
  <si>
    <t xml:space="preserve">lbs-sec </t>
  </si>
  <si>
    <t>Gun Momentum / g   [Note: g = 32.17405]</t>
  </si>
  <si>
    <t>Gun Recoil Velocity</t>
  </si>
  <si>
    <t>Gun Momentum / Gun Weight</t>
  </si>
  <si>
    <t xml:space="preserve">g </t>
  </si>
  <si>
    <t>Acceleration of gravity feet-per-second per-second</t>
  </si>
  <si>
    <t>Loss of Velocity to Gun Weight</t>
  </si>
  <si>
    <t>Bullet Weight / (Bullet Weight + Gun Weight*7000)</t>
  </si>
</sst>
</file>

<file path=xl/styles.xml><?xml version="1.0" encoding="utf-8"?>
<styleSheet xmlns="http://schemas.openxmlformats.org/spreadsheetml/2006/main">
  <numFmts count="9">
    <numFmt numFmtId="164" formatCode="General"/>
    <numFmt numFmtId="165" formatCode="#,###.#"/>
    <numFmt numFmtId="166" formatCode="#,###.##"/>
    <numFmt numFmtId="167" formatCode="0%"/>
    <numFmt numFmtId="168" formatCode="#,###.0"/>
    <numFmt numFmtId="169" formatCode="#,###"/>
    <numFmt numFmtId="170" formatCode="0.0"/>
    <numFmt numFmtId="171" formatCode="#,###.#####"/>
    <numFmt numFmtId="172" formatCode="0.00%"/>
  </numFmts>
  <fonts count="10">
    <font>
      <sz val="10"/>
      <name val="Arial"/>
      <family val="2"/>
    </font>
    <font>
      <sz val="12"/>
      <name val="Arial"/>
      <family val="2"/>
    </font>
    <font>
      <b/>
      <sz val="16"/>
      <name val="Arial"/>
      <family val="2"/>
    </font>
    <font>
      <b/>
      <sz val="12"/>
      <name val="Arial"/>
      <family val="2"/>
    </font>
    <font>
      <b/>
      <sz val="12"/>
      <color indexed="48"/>
      <name val="Arial"/>
      <family val="2"/>
    </font>
    <font>
      <sz val="8"/>
      <name val="Arial"/>
      <family val="2"/>
    </font>
    <font>
      <b/>
      <sz val="8"/>
      <name val="Arial"/>
      <family val="2"/>
    </font>
    <font>
      <b/>
      <sz val="14"/>
      <name val="Arial"/>
      <family val="2"/>
    </font>
    <font>
      <sz val="12"/>
      <name val="Times New Roman"/>
      <family val="1"/>
    </font>
    <font>
      <i/>
      <sz val="12"/>
      <name val="Times New Roman"/>
      <family val="1"/>
    </font>
  </fonts>
  <fills count="2">
    <fill>
      <patternFill/>
    </fill>
    <fill>
      <patternFill patternType="gray125"/>
    </fill>
  </fills>
  <borders count="1">
    <border>
      <left/>
      <right/>
      <top/>
      <bottom/>
      <diagonal/>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4">
    <xf numFmtId="164" fontId="0" fillId="0" borderId="0" xfId="0" applyAlignment="1">
      <alignment/>
    </xf>
    <xf numFmtId="164" fontId="1" fillId="0" borderId="0" xfId="0" applyFont="1" applyAlignment="1">
      <alignment/>
    </xf>
    <xf numFmtId="165" fontId="1" fillId="0" borderId="0" xfId="0" applyNumberFormat="1" applyFont="1" applyAlignment="1">
      <alignment/>
    </xf>
    <xf numFmtId="164" fontId="2" fillId="0" borderId="0" xfId="0" applyFont="1" applyAlignment="1">
      <alignment/>
    </xf>
    <xf numFmtId="164" fontId="3" fillId="0" borderId="0" xfId="0" applyFont="1" applyAlignment="1">
      <alignment/>
    </xf>
    <xf numFmtId="164" fontId="0" fillId="0" borderId="0" xfId="0" applyFont="1" applyAlignment="1">
      <alignment/>
    </xf>
    <xf numFmtId="164" fontId="4" fillId="0" borderId="0" xfId="0" applyFont="1" applyAlignment="1">
      <alignment/>
    </xf>
    <xf numFmtId="164" fontId="4" fillId="0" borderId="0" xfId="0" applyFont="1" applyAlignment="1">
      <alignment horizontal="right"/>
    </xf>
    <xf numFmtId="165" fontId="4" fillId="0" borderId="0" xfId="0" applyNumberFormat="1" applyFont="1" applyAlignment="1">
      <alignment/>
    </xf>
    <xf numFmtId="164" fontId="5" fillId="0" borderId="0" xfId="0" applyFont="1" applyAlignment="1">
      <alignment/>
    </xf>
    <xf numFmtId="166" fontId="4" fillId="0" borderId="0" xfId="0" applyNumberFormat="1" applyFont="1" applyAlignment="1">
      <alignment/>
    </xf>
    <xf numFmtId="167" fontId="4" fillId="0" borderId="0" xfId="0" applyNumberFormat="1" applyFont="1" applyAlignment="1">
      <alignment/>
    </xf>
    <xf numFmtId="164" fontId="6" fillId="0" borderId="0" xfId="0" applyFont="1" applyAlignment="1">
      <alignment/>
    </xf>
    <xf numFmtId="164" fontId="4" fillId="0" borderId="0" xfId="0" applyNumberFormat="1" applyFont="1" applyAlignment="1">
      <alignment/>
    </xf>
    <xf numFmtId="164" fontId="7" fillId="0" borderId="0" xfId="0" applyFont="1" applyAlignment="1">
      <alignment/>
    </xf>
    <xf numFmtId="168" fontId="7" fillId="0" borderId="0" xfId="0" applyNumberFormat="1" applyFont="1" applyAlignment="1">
      <alignment/>
    </xf>
    <xf numFmtId="168" fontId="1" fillId="0" borderId="0" xfId="0" applyNumberFormat="1" applyFont="1" applyAlignment="1">
      <alignment/>
    </xf>
    <xf numFmtId="167" fontId="3" fillId="0" borderId="0" xfId="0" applyNumberFormat="1" applyFont="1" applyAlignment="1">
      <alignment/>
    </xf>
    <xf numFmtId="167" fontId="5" fillId="0" borderId="0" xfId="0" applyNumberFormat="1" applyFont="1" applyAlignment="1">
      <alignment/>
    </xf>
    <xf numFmtId="169" fontId="1" fillId="0" borderId="0" xfId="0" applyNumberFormat="1" applyFont="1" applyAlignment="1">
      <alignment/>
    </xf>
    <xf numFmtId="170" fontId="1" fillId="0" borderId="0" xfId="0" applyNumberFormat="1" applyFont="1" applyAlignment="1">
      <alignment/>
    </xf>
    <xf numFmtId="166" fontId="1" fillId="0" borderId="0" xfId="0" applyNumberFormat="1" applyFont="1" applyAlignment="1">
      <alignment/>
    </xf>
    <xf numFmtId="171" fontId="1" fillId="0" borderId="0" xfId="0" applyNumberFormat="1" applyFont="1" applyAlignment="1" applyProtection="1">
      <alignment/>
      <protection hidden="1"/>
    </xf>
    <xf numFmtId="172" fontId="1" fillId="0" borderId="0" xfId="0" applyNumberFormat="1" applyFont="1" applyAlignment="1" applyProtection="1">
      <alignment/>
      <protection hidden="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66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28</xdr:row>
      <xdr:rowOff>123825</xdr:rowOff>
    </xdr:from>
    <xdr:to>
      <xdr:col>5</xdr:col>
      <xdr:colOff>561975</xdr:colOff>
      <xdr:row>54</xdr:row>
      <xdr:rowOff>47625</xdr:rowOff>
    </xdr:to>
    <xdr:sp fLocksText="0">
      <xdr:nvSpPr>
        <xdr:cNvPr id="1" name="TextBox 1"/>
        <xdr:cNvSpPr txBox="1">
          <a:spLocks noChangeArrowheads="1"/>
        </xdr:cNvSpPr>
      </xdr:nvSpPr>
      <xdr:spPr>
        <a:xfrm>
          <a:off x="0" y="5676900"/>
          <a:ext cx="5381625" cy="4876800"/>
        </a:xfrm>
        <a:prstGeom prst="rect">
          <a:avLst/>
        </a:prstGeom>
        <a:noFill/>
        <a:ln w="9525" cmpd="sng">
          <a:noFill/>
        </a:ln>
      </xdr:spPr>
      <xdr:txBody>
        <a:bodyPr vertOverflow="clip" wrap="square" lIns="0" tIns="0" rIns="0" bIns="0"/>
        <a:p>
          <a:pPr algn="l">
            <a:defRPr/>
          </a:pPr>
          <a:r>
            <a:rPr lang="en-US" cap="none" sz="1200" b="0" i="0" u="none" baseline="0">
              <a:latin typeface="Times New Roman"/>
              <a:ea typeface="Times New Roman"/>
              <a:cs typeface="Times New Roman"/>
            </a:rPr>
            <a:t>The momentum of the Bullet + Gas + Jet Effect = Gun Momentum
Gun Recoil Velocity = Gun Momentum / Gun Weight
A shorter barrel can result in higher muzzle pressure and therefore more jet effect gas recoil. A shorter barrel also reduces weight which adds to gun velocity and recoil energy.
Heavier pistol bullets strike high due to more recoil &amp; muzzle jump.
The lighter the weapon, the more effective a muzzle brake becomes. A brake’s reduction in peak energy is a major factor in its effectiveness which isn’t included in the above equations.
Typically, the more powerful the gun the more effective a muzzle brake becomes. This is why almost all 50 BMG rifles have a muzzle brake.
Adding a 1lb brake to a 6.2lb 308 rifle reduces its recoil energy by 13.9% due solely to the added weight. Adding a 1lb brake to a 15.7lb 300 Norma Mag cuts recoil energy by 6%.
“The Johnson muzzle brake. This reduces recoil from forty to fifty percent by actual test.” </a:t>
          </a:r>
          <a:r>
            <a:rPr lang="en-US" cap="none" sz="1200" b="0" i="1" u="none" baseline="0">
              <a:latin typeface="Times New Roman"/>
              <a:ea typeface="Times New Roman"/>
              <a:cs typeface="Times New Roman"/>
            </a:rPr>
            <a:t>Hatcher’s Notebook</a:t>
          </a:r>
          <a:r>
            <a:rPr lang="en-US" cap="none" sz="1200" b="0" i="0" u="none" baseline="0">
              <a:latin typeface="Times New Roman"/>
              <a:ea typeface="Times New Roman"/>
              <a:cs typeface="Times New Roman"/>
            </a:rPr>
            <a:t> p269. Precisionrifleblog max recoil momentum reduction was 44%.
So approximately 40% of total recoil is caused by jet effect gas.
</a:t>
          </a:r>
          <a:r>
            <a:rPr lang="en-US" cap="none" sz="1200" b="0" i="1" u="none" baseline="0">
              <a:latin typeface="Times New Roman"/>
              <a:ea typeface="Times New Roman"/>
              <a:cs typeface="Times New Roman"/>
            </a:rPr>
            <a:t>Arms and Explosives</a:t>
          </a:r>
          <a:r>
            <a:rPr lang="en-US" cap="none" sz="1200" b="0" i="0" u="none" baseline="0">
              <a:latin typeface="Times New Roman"/>
              <a:ea typeface="Times New Roman"/>
              <a:cs typeface="Times New Roman"/>
            </a:rPr>
            <a:t> p20 uses 3200 fps as a constant for gas exit muzzle velocity.
A good suppressor can reduce recoil momentum by 25%.
The above equations assume all powder is burned inside the barrel because unburned powder beyond the muzzle has no jet effect. Unburned powder can greatly reduce bullet velocity and recoil from snub nosed revolvers.</a:t>
          </a:r>
        </a:p>
      </xdr:txBody>
    </xdr:sp>
    <xdr:clientData/>
  </xdr:twoCellAnchor>
  <xdr:twoCellAnchor editAs="absolute">
    <xdr:from>
      <xdr:col>0</xdr:col>
      <xdr:colOff>9525</xdr:colOff>
      <xdr:row>55</xdr:row>
      <xdr:rowOff>38100</xdr:rowOff>
    </xdr:from>
    <xdr:to>
      <xdr:col>5</xdr:col>
      <xdr:colOff>295275</xdr:colOff>
      <xdr:row>93</xdr:row>
      <xdr:rowOff>95250</xdr:rowOff>
    </xdr:to>
    <xdr:pic>
      <xdr:nvPicPr>
        <xdr:cNvPr id="2" name="Image 1"/>
        <xdr:cNvPicPr preferRelativeResize="1">
          <a:picLocks noChangeAspect="1"/>
        </xdr:cNvPicPr>
      </xdr:nvPicPr>
      <xdr:blipFill>
        <a:blip r:embed="rId1"/>
        <a:stretch>
          <a:fillRect/>
        </a:stretch>
      </xdr:blipFill>
      <xdr:spPr>
        <a:xfrm>
          <a:off x="9525" y="10706100"/>
          <a:ext cx="5105400" cy="72675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32"/>
  <sheetViews>
    <sheetView tabSelected="1" workbookViewId="0" topLeftCell="A1">
      <selection activeCell="B5" sqref="B5"/>
    </sheetView>
  </sheetViews>
  <sheetFormatPr defaultColWidth="9.140625" defaultRowHeight="12.75"/>
  <cols>
    <col min="1" max="1" width="31.421875" style="1" customWidth="1"/>
    <col min="2" max="2" width="11.57421875" style="2" customWidth="1"/>
    <col min="3" max="3" width="9.00390625" style="1" customWidth="1"/>
    <col min="4" max="4" width="8.7109375" style="1" customWidth="1"/>
    <col min="5" max="64" width="11.57421875" style="1" customWidth="1"/>
    <col min="65" max="16384" width="11.57421875" style="0" customWidth="1"/>
  </cols>
  <sheetData>
    <row r="1" ht="20.25">
      <c r="A1" s="3" t="s">
        <v>0</v>
      </c>
    </row>
    <row r="2" ht="15.75">
      <c r="A2" s="4"/>
    </row>
    <row r="3" ht="15">
      <c r="A3" s="5" t="s">
        <v>1</v>
      </c>
    </row>
    <row r="4" spans="1:2" ht="15.75">
      <c r="A4" s="6"/>
      <c r="B4" s="7" t="s">
        <v>2</v>
      </c>
    </row>
    <row r="5" spans="1:4" ht="15.75">
      <c r="A5" s="1" t="s">
        <v>3</v>
      </c>
      <c r="B5" s="8">
        <v>175</v>
      </c>
      <c r="C5" s="1" t="s">
        <v>4</v>
      </c>
      <c r="D5" s="9" t="s">
        <v>5</v>
      </c>
    </row>
    <row r="6" spans="1:4" ht="15.75">
      <c r="A6" s="1" t="s">
        <v>6</v>
      </c>
      <c r="B6" s="8">
        <v>45</v>
      </c>
      <c r="C6" s="1" t="s">
        <v>4</v>
      </c>
      <c r="D6" s="9"/>
    </row>
    <row r="7" spans="1:4" ht="15.75">
      <c r="A7" s="1" t="s">
        <v>7</v>
      </c>
      <c r="B7" s="10">
        <v>6.2</v>
      </c>
      <c r="C7" s="1" t="s">
        <v>8</v>
      </c>
      <c r="D7" s="9"/>
    </row>
    <row r="8" spans="1:4" ht="15.75">
      <c r="A8" s="1" t="s">
        <v>9</v>
      </c>
      <c r="B8" s="8">
        <v>2600</v>
      </c>
      <c r="C8" s="1" t="s">
        <v>10</v>
      </c>
      <c r="D8" s="9"/>
    </row>
    <row r="9" spans="1:4" ht="15.75">
      <c r="A9" s="1" t="s">
        <v>11</v>
      </c>
      <c r="B9" s="11">
        <v>0</v>
      </c>
      <c r="D9" s="12" t="s">
        <v>12</v>
      </c>
    </row>
    <row r="10" spans="1:4" ht="15.75">
      <c r="A10" s="1" t="s">
        <v>13</v>
      </c>
      <c r="B10" s="13">
        <v>20</v>
      </c>
      <c r="C10" s="1" t="s">
        <v>14</v>
      </c>
      <c r="D10" s="9" t="s">
        <v>15</v>
      </c>
    </row>
    <row r="11" spans="1:4" ht="15.75">
      <c r="A11" s="1" t="s">
        <v>16</v>
      </c>
      <c r="B11" s="13">
        <v>10</v>
      </c>
      <c r="C11" s="1" t="s">
        <v>14</v>
      </c>
      <c r="D11" s="9" t="s">
        <v>17</v>
      </c>
    </row>
    <row r="12" ht="15">
      <c r="D12" s="9"/>
    </row>
    <row r="13" spans="1:4" ht="18">
      <c r="A13" s="14" t="s">
        <v>18</v>
      </c>
      <c r="B13" s="15">
        <f>rv^2*gw/(2*g)</f>
        <v>25.9611737626797</v>
      </c>
      <c r="C13" s="1" t="s">
        <v>19</v>
      </c>
      <c r="D13" s="9" t="s">
        <v>20</v>
      </c>
    </row>
    <row r="14" spans="1:5" ht="15.75">
      <c r="A14" s="1" t="s">
        <v>21</v>
      </c>
      <c r="B14" s="16">
        <f>bm/rm*re</f>
        <v>16.581041636748</v>
      </c>
      <c r="C14" s="1" t="s">
        <v>19</v>
      </c>
      <c r="D14" s="17">
        <f aca="true" t="shared" si="0" ref="D14:D16">B14/re</f>
        <v>0.638686131386861</v>
      </c>
      <c r="E14" s="12" t="s">
        <v>22</v>
      </c>
    </row>
    <row r="15" spans="1:5" ht="15.75">
      <c r="A15" s="1" t="s">
        <v>23</v>
      </c>
      <c r="B15" s="16">
        <f>gm/rm*re</f>
        <v>2.13184821043902</v>
      </c>
      <c r="C15" s="1" t="s">
        <v>19</v>
      </c>
      <c r="D15" s="17">
        <f t="shared" si="0"/>
        <v>0.0821167883211679</v>
      </c>
      <c r="E15" s="12" t="s">
        <v>24</v>
      </c>
    </row>
    <row r="16" spans="1:5" ht="15.75">
      <c r="A16" s="1" t="s">
        <v>25</v>
      </c>
      <c r="B16" s="16">
        <f>jm/rm*re</f>
        <v>7.24828391549269</v>
      </c>
      <c r="C16" s="1" t="s">
        <v>19</v>
      </c>
      <c r="D16" s="17">
        <f t="shared" si="0"/>
        <v>0.279197080291971</v>
      </c>
      <c r="E16" s="12" t="s">
        <v>26</v>
      </c>
    </row>
    <row r="17" spans="1:5" ht="15">
      <c r="A17" s="1" t="s">
        <v>27</v>
      </c>
      <c r="B17" s="16">
        <f>(bm+gm)/gw/(((bl-1)/12)/(mv*0.6))/g</f>
        <v>362.3241061460717</v>
      </c>
      <c r="C17" s="1" t="s">
        <v>28</v>
      </c>
      <c r="D17" s="18" t="s">
        <v>29</v>
      </c>
      <c r="E17" s="12"/>
    </row>
    <row r="18" spans="1:4" ht="15">
      <c r="A18" s="1" t="s">
        <v>30</v>
      </c>
      <c r="B18" s="2">
        <f>bw/7000*mv^2/(2*g)</f>
        <v>2626.34017166008</v>
      </c>
      <c r="C18" s="1" t="s">
        <v>19</v>
      </c>
      <c r="D18" s="9" t="s">
        <v>31</v>
      </c>
    </row>
    <row r="19" spans="1:8" ht="15">
      <c r="A19" s="1" t="s">
        <v>32</v>
      </c>
      <c r="B19" s="19">
        <f>mv*720/bt</f>
        <v>187200</v>
      </c>
      <c r="C19" s="1" t="s">
        <v>33</v>
      </c>
      <c r="D19" s="9" t="s">
        <v>34</v>
      </c>
      <c r="G19" s="19">
        <f>mv*12/bt</f>
        <v>3120</v>
      </c>
      <c r="H19" s="1" t="s">
        <v>35</v>
      </c>
    </row>
    <row r="20" spans="1:4" ht="15">
      <c r="A20" s="1" t="s">
        <v>36</v>
      </c>
      <c r="B20" s="2">
        <f>mv*1.7</f>
        <v>4420</v>
      </c>
      <c r="C20" s="1" t="s">
        <v>10</v>
      </c>
      <c r="D20" s="9" t="s">
        <v>37</v>
      </c>
    </row>
    <row r="21" spans="1:4" ht="15">
      <c r="A21" s="1" t="s">
        <v>38</v>
      </c>
      <c r="B21" s="20">
        <f>bw/7000*mv</f>
        <v>65</v>
      </c>
      <c r="C21" s="1" t="s">
        <v>39</v>
      </c>
      <c r="D21" s="9" t="s">
        <v>40</v>
      </c>
    </row>
    <row r="22" spans="1:4" ht="15">
      <c r="A22" s="1" t="s">
        <v>41</v>
      </c>
      <c r="B22" s="20">
        <f>pw/7000*mv/2</f>
        <v>8.35714285714286</v>
      </c>
      <c r="C22" s="1" t="s">
        <v>39</v>
      </c>
      <c r="D22" s="9" t="s">
        <v>42</v>
      </c>
    </row>
    <row r="23" spans="1:4" ht="15">
      <c r="A23" s="1" t="s">
        <v>43</v>
      </c>
      <c r="B23" s="20">
        <f>pw/7000*gev*(1-mbe)^(1/EXP(0.5))</f>
        <v>28.4142857142857</v>
      </c>
      <c r="C23" s="1" t="s">
        <v>39</v>
      </c>
      <c r="D23" s="9" t="s">
        <v>44</v>
      </c>
    </row>
    <row r="24" spans="1:4" ht="15">
      <c r="A24" s="1" t="s">
        <v>45</v>
      </c>
      <c r="B24" s="20">
        <f>bm+gm+jm</f>
        <v>101.771428571429</v>
      </c>
      <c r="C24" s="1" t="s">
        <v>39</v>
      </c>
      <c r="D24" s="9" t="s">
        <v>46</v>
      </c>
    </row>
    <row r="25" spans="1:4" ht="15">
      <c r="A25" s="1" t="s">
        <v>47</v>
      </c>
      <c r="B25" s="20">
        <f>rm/g</f>
        <v>3.163152558395</v>
      </c>
      <c r="C25" s="1" t="s">
        <v>48</v>
      </c>
      <c r="D25" s="9" t="s">
        <v>49</v>
      </c>
    </row>
    <row r="26" spans="1:4" ht="15">
      <c r="A26" s="1" t="s">
        <v>50</v>
      </c>
      <c r="B26" s="21">
        <f>rm/gw</f>
        <v>16.4147465437788</v>
      </c>
      <c r="C26" s="1" t="s">
        <v>10</v>
      </c>
      <c r="D26" s="9" t="s">
        <v>51</v>
      </c>
    </row>
    <row r="27" spans="1:5" ht="15">
      <c r="A27" s="1" t="s">
        <v>52</v>
      </c>
      <c r="B27" s="22">
        <v>32.17405</v>
      </c>
      <c r="C27" s="1" t="s">
        <v>10</v>
      </c>
      <c r="D27" s="9" t="s">
        <v>53</v>
      </c>
      <c r="E27"/>
    </row>
    <row r="28" spans="1:5" ht="15">
      <c r="A28" s="1" t="s">
        <v>54</v>
      </c>
      <c r="B28" s="23">
        <f>bw/(bw+gw*7000)</f>
        <v>0.00401606425702811</v>
      </c>
      <c r="D28" s="9" t="s">
        <v>55</v>
      </c>
      <c r="E28"/>
    </row>
    <row r="29" spans="1:5" ht="15">
      <c r="A29"/>
      <c r="B29"/>
      <c r="C29"/>
      <c r="D29"/>
      <c r="E29"/>
    </row>
    <row r="30" spans="1:5" ht="15">
      <c r="A30"/>
      <c r="B30"/>
      <c r="C30"/>
      <c r="D30"/>
      <c r="E30"/>
    </row>
    <row r="31" spans="1:5" ht="15">
      <c r="A31"/>
      <c r="B31"/>
      <c r="C31"/>
      <c r="D31"/>
      <c r="E31"/>
    </row>
    <row r="32" spans="1:4" ht="15">
      <c r="A32"/>
      <c r="B32"/>
      <c r="C32"/>
      <c r="D32"/>
    </row>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sheetData>
  <sheetProtection selectLockedCells="1" selectUnlockedCells="1"/>
  <printOptions/>
  <pageMargins left="0.25" right="0.25" top="0.4875" bottom="0.4875" header="0.25" footer="0.25"/>
  <pageSetup firstPageNumber="1" useFirstPageNumber="1" horizontalDpi="300" verticalDpi="300" orientation="landscape"/>
  <headerFooter alignWithMargins="0">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11267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Rob Robinette</cp:lastModifiedBy>
  <dcterms:created xsi:type="dcterms:W3CDTF">2018-08-08T14:15:13Z</dcterms:created>
  <dcterms:modified xsi:type="dcterms:W3CDTF">2021-05-23T23:39:19Z</dcterms:modified>
  <cp:category/>
  <cp:version/>
  <cp:contentType/>
  <cp:contentStatus/>
  <cp:revision>117</cp:revision>
</cp:coreProperties>
</file>